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30" windowWidth="13035" windowHeight="7905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Flytning mellem udvalg" sheetId="8" r:id="rId7"/>
    <sheet name="Ark1" sheetId="7" r:id="rId8"/>
  </sheets>
  <definedNames>
    <definedName name="_xlnm.Print_Titles" localSheetId="1">'Demografi ændr.'!$2:$5</definedName>
  </definedNames>
  <calcPr calcId="152511"/>
</workbook>
</file>

<file path=xl/calcChain.xml><?xml version="1.0" encoding="utf-8"?>
<calcChain xmlns="http://schemas.openxmlformats.org/spreadsheetml/2006/main">
  <c r="D12" i="1" l="1"/>
  <c r="E12" i="1"/>
  <c r="F12" i="1"/>
  <c r="C12" i="1"/>
  <c r="D13" i="6"/>
  <c r="E13" i="6" l="1"/>
  <c r="F13" i="6"/>
  <c r="G13" i="6"/>
  <c r="D6" i="8" l="1"/>
  <c r="G13" i="8"/>
  <c r="F11" i="1" s="1"/>
  <c r="F13" i="8"/>
  <c r="E11" i="1" s="1"/>
  <c r="E13" i="8"/>
  <c r="D11" i="1" s="1"/>
  <c r="D13" i="8"/>
  <c r="C11" i="1" s="1"/>
  <c r="E21" i="5" l="1"/>
  <c r="F21" i="5"/>
  <c r="G21" i="5"/>
  <c r="E22" i="5"/>
  <c r="F22" i="5"/>
  <c r="G22" i="5"/>
  <c r="D22" i="5"/>
  <c r="D21" i="5"/>
  <c r="C22" i="5"/>
  <c r="C21" i="5"/>
  <c r="G10" i="5"/>
  <c r="F10" i="5"/>
  <c r="E10" i="5"/>
  <c r="D10" i="5"/>
  <c r="G9" i="5"/>
  <c r="F9" i="5"/>
  <c r="E9" i="5"/>
  <c r="D9" i="5"/>
  <c r="D29" i="5" l="1"/>
  <c r="E7" i="2"/>
  <c r="F7" i="2"/>
  <c r="G7" i="2"/>
  <c r="D7" i="2"/>
  <c r="D28" i="2" s="1"/>
  <c r="E26" i="2" l="1"/>
  <c r="F26" i="2" s="1"/>
  <c r="G26" i="2" s="1"/>
  <c r="E25" i="2"/>
  <c r="F25" i="2" s="1"/>
  <c r="G25" i="2" s="1"/>
  <c r="E24" i="2"/>
  <c r="F24" i="2" s="1"/>
  <c r="G24" i="2" s="1"/>
  <c r="E23" i="2"/>
  <c r="F23" i="2" s="1"/>
  <c r="G23" i="2" s="1"/>
  <c r="E22" i="2"/>
  <c r="F22" i="2" s="1"/>
  <c r="G22" i="2" s="1"/>
  <c r="E21" i="2"/>
  <c r="F21" i="2" s="1"/>
  <c r="G21" i="2" s="1"/>
  <c r="E20" i="2"/>
  <c r="F20" i="2" s="1"/>
  <c r="G20" i="2" s="1"/>
  <c r="E19" i="2"/>
  <c r="F19" i="2" s="1"/>
  <c r="G19" i="2" s="1"/>
  <c r="F14" i="2"/>
  <c r="G14" i="2" s="1"/>
  <c r="G13" i="2"/>
  <c r="E13" i="2"/>
  <c r="E10" i="2"/>
  <c r="F10" i="2" s="1"/>
  <c r="G10" i="2" s="1"/>
  <c r="G9" i="2"/>
  <c r="E8" i="2"/>
  <c r="F8" i="2" s="1"/>
  <c r="G8" i="2" s="1"/>
  <c r="F6" i="2"/>
  <c r="F28" i="2" l="1"/>
  <c r="E28" i="2"/>
  <c r="G6" i="2"/>
  <c r="G28" i="2" s="1"/>
  <c r="D17" i="3" l="1"/>
  <c r="C10" i="1" s="1"/>
  <c r="F29" i="5" l="1"/>
  <c r="G29" i="5"/>
  <c r="E29" i="5"/>
  <c r="F17" i="3" l="1"/>
  <c r="E10" i="1" s="1"/>
  <c r="G17" i="3"/>
  <c r="F10" i="1" s="1"/>
  <c r="E17" i="3"/>
  <c r="D10" i="1" s="1"/>
  <c r="F9" i="1" l="1"/>
  <c r="E9" i="1"/>
  <c r="D9" i="1"/>
  <c r="C9" i="1"/>
  <c r="G16" i="4"/>
  <c r="F8" i="1" s="1"/>
  <c r="F16" i="4"/>
  <c r="E8" i="1" s="1"/>
  <c r="E16" i="4"/>
  <c r="D8" i="1" s="1"/>
  <c r="D16" i="4"/>
  <c r="C8" i="1" s="1"/>
  <c r="F7" i="1"/>
  <c r="E7" i="1"/>
  <c r="D7" i="1"/>
  <c r="C7" i="1"/>
  <c r="C6" i="1"/>
  <c r="D6" i="1"/>
  <c r="E6" i="1"/>
  <c r="F6" i="1"/>
</calcChain>
</file>

<file path=xl/sharedStrings.xml><?xml version="1.0" encoding="utf-8"?>
<sst xmlns="http://schemas.openxmlformats.org/spreadsheetml/2006/main" count="137" uniqueCount="82">
  <si>
    <t>Tekst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</si>
  <si>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</si>
  <si>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</si>
  <si>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</si>
  <si>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</si>
  <si>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</si>
  <si>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</si>
  <si>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</si>
  <si>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</si>
  <si>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</si>
  <si>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</si>
  <si>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</si>
  <si>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</si>
  <si>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</si>
  <si>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</si>
  <si>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</si>
  <si>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</si>
  <si>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</si>
  <si>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Udvalget for Børn og Undervisning</t>
  </si>
  <si>
    <t>Ændringer i 2019</t>
  </si>
  <si>
    <t>Ændringer i 2020</t>
  </si>
  <si>
    <t>Budget              2016</t>
  </si>
  <si>
    <t>(ændringer i forhold til budget 2016-budget i hele kroner + = merudgifter)</t>
  </si>
  <si>
    <t>Implementering af erhvervsskolereform</t>
  </si>
  <si>
    <t>Lykkesgårdskolen, udgifter i forbindelse med skimmelsvamp</t>
  </si>
  <si>
    <t>Leasingudgift inventar Sct. Jacobi Skole udgår fra budget 2019</t>
  </si>
  <si>
    <t>Bidrag til Staten vedr. private skole. Takststigning på grund af skolereformen</t>
  </si>
  <si>
    <t>Etableringsudgifter til  vuggestuepladser i Tistrup</t>
  </si>
  <si>
    <t>Foranstaltninger til børn i alderen 0-18 år efter serviceloven i konsekvens af flere flygtninge og familiesammenføringer</t>
  </si>
  <si>
    <t>Boost af skolernes samarbejde med erhvervslivet</t>
  </si>
  <si>
    <t>Skoleområdet - undervisningstiden forøges med 30 min. om ugen pr. lærer</t>
  </si>
  <si>
    <t>Understøttende undervisning ændres til 25/75 fordeling lærer/pædagog</t>
  </si>
  <si>
    <t>Færre indkøb af analoge bogindkøb på skolerne</t>
  </si>
  <si>
    <t>Ændret strutur i Oksbøl/Billum området (ledelse)</t>
  </si>
  <si>
    <t>Sundhedsplejen</t>
  </si>
  <si>
    <t>Råderumskatalog 2016:</t>
  </si>
  <si>
    <t>Familiekonsulenterne</t>
  </si>
  <si>
    <t>Familiebehandling Lysningen</t>
  </si>
  <si>
    <t>Varde STU-Center</t>
  </si>
  <si>
    <t>Brugerportalsinitiativ dagtilbudsområdet</t>
  </si>
  <si>
    <t>Midlertidig kompetencetillæg skoleområdet. Bortfalder pr. 31. juli 2016</t>
  </si>
  <si>
    <t>Midlertidige vuggestuepladser Varde By. Fortsættelse til 31. juli 2017</t>
  </si>
  <si>
    <t>SFO - fripladstilskud</t>
  </si>
  <si>
    <t>SFO - forældrebetaling - tilpasning til faktiske indtægter</t>
  </si>
  <si>
    <t xml:space="preserve">SFO - søskendetilskud </t>
  </si>
  <si>
    <t>SFO - flere børn end forventet 5.9.2015. Forventninger til 5.9.2016 uændret</t>
  </si>
  <si>
    <t>Mellemkommunale betalinger SFO. Tilpasning til faktiske indtægter/udgifter</t>
  </si>
  <si>
    <t>Betaling til staten vedr. elever på efterskoler. Elevtal skønnet i forhold til 2015</t>
  </si>
  <si>
    <t>STU - flere elever i forhold til faktiske forhold</t>
  </si>
  <si>
    <t>Kørsel af STU elever. Tilpasning i forhold til faktiske forhold</t>
  </si>
  <si>
    <t>Sprogvurdering af børn i førskolealderen. I forhold til regnskab 2015 samt afregning 1. kvt. 2016</t>
  </si>
  <si>
    <t>Dagtilbud - søskendetilskud</t>
  </si>
  <si>
    <t>Tilskud til børn der vælger privat pasning</t>
  </si>
  <si>
    <t>Sprogvurdering 3 årige</t>
  </si>
  <si>
    <t>Dagtilbud - fripladstilskud</t>
  </si>
  <si>
    <t>Dagtilbud - tilskud til private institutioner med baggrund i forventet børnetale</t>
  </si>
  <si>
    <t>Fripladstilskud private institutioner og puljeordninger</t>
  </si>
  <si>
    <t>Dagtilbud - tilskud til puljeordninger</t>
  </si>
  <si>
    <t>Betaling fra andre kommuner vedr. specialklasser</t>
  </si>
  <si>
    <t>Betaling til andre kommuner vedr. specialklasser</t>
  </si>
  <si>
    <t>Betaling til andre kommuner vedr. støttetimer</t>
  </si>
  <si>
    <t xml:space="preserve">Specialundervisning - følgeudgifter </t>
  </si>
  <si>
    <t>Børn i special-SFO i andre kommuner</t>
  </si>
  <si>
    <t>Specialundervisning egne specialklasser samt støtte til elever i folkeskoler</t>
  </si>
  <si>
    <t>Specialpædagogisk bistand til voksne</t>
  </si>
  <si>
    <t>Dagtilbud - fald jfr. prognose 15. maj 2016. Fald på 90 børn. Netto efter forældrebetaling</t>
  </si>
  <si>
    <t>Demografi skoleområdet. Fald i elevtal.</t>
  </si>
  <si>
    <t>Ændring af kommunale bidrag for elever i frie grundskoler og frie grundskolers SFO som følge af folkeskolereformens forlængede skoledag</t>
  </si>
  <si>
    <t>Færre elever i regional specialskoler</t>
  </si>
  <si>
    <t>Færre elever i kommunale specialskoler</t>
  </si>
  <si>
    <t>Kørsel - ændrede mødetider skolerne. Beløbet er flyttet fra Udvalget for Plan og Teknik jfr. Byrådet 12.1.2016</t>
  </si>
  <si>
    <t>Flytning mellem udvalg i alt</t>
  </si>
  <si>
    <t>Flytning mellem udvalg</t>
  </si>
  <si>
    <t>Dagplejen - forventet børnetal 646. Fald fra 658 pladser (budget 2016)  finaniserer 12 midlertidige vuggestuepladser i Varde By.</t>
  </si>
  <si>
    <t xml:space="preserve">Tilretning af lederløn i forbindelse med organisationsændring pr. 1.8.2016 i B&amp;U. </t>
  </si>
  <si>
    <t>Ændring af kontering vedr. kørsel af børn til Solsikken. Refusion</t>
  </si>
  <si>
    <t>Elevbefordring. Øgede udgifter garantitid samt udgifter til kørsel til modtagerklasser</t>
  </si>
  <si>
    <t>Kortimer fra Musikskolen til Blåvandshuk Skole</t>
  </si>
  <si>
    <t>Fællesudgifter Lerpøthus</t>
  </si>
  <si>
    <t>Betaling til staten vedr. elever i private skoler. Elevtal skønnet i forhold til 2015</t>
  </si>
  <si>
    <t>Udvikling af området børn, unge og deres familier. Omlægning af 3 årsværk til konto 6</t>
  </si>
  <si>
    <t>Kørselskontoret - mindreudgift under B&amp;U flyttes til Social og Sundhed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</si>
</sst>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8" xfId="0" applyFont="1" applyBorder="1" applyAlignment="1">
      <alignment wrapText="1"/>
    </xf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2" borderId="1" xfId="0" applyNumberFormat="1" applyFont="1" applyFill="1" applyBorder="1"/>
    <xf numFmtId="3" fontId="5" fillId="2" borderId="3" xfId="0" applyNumberFormat="1" applyFont="1" applyFill="1" applyBorder="1"/>
    <xf numFmtId="3" fontId="3" fillId="2" borderId="2" xfId="0" applyNumberFormat="1" applyFont="1" applyFill="1" applyBorder="1"/>
    <xf numFmtId="3" fontId="3" fillId="0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5" fillId="0" borderId="8" xfId="0" applyNumberFormat="1" applyFont="1" applyFill="1" applyBorder="1"/>
    <xf numFmtId="3" fontId="5" fillId="0" borderId="1" xfId="0" applyNumberFormat="1" applyFont="1" applyFill="1" applyBorder="1"/>
    <xf numFmtId="0" fontId="5" fillId="0" borderId="20" xfId="0" applyFont="1" applyBorder="1" applyAlignment="1">
      <alignment wrapText="1"/>
    </xf>
    <xf numFmtId="0" fontId="0" fillId="0" borderId="0" xfId="0"/>
    <xf numFmtId="0" fontId="5" fillId="0" borderId="8" xfId="0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9" xfId="0" applyFont="1" applyBorder="1" applyAlignment="1">
      <alignment wrapText="1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A11" sqref="A11"/>
    </sheetView>
  </sheetViews>
  <sheetFormatPr defaultRowHeight="15" x14ac:dyDescent="0.25"/>
  <cols>
    <col min="1" max="1" width="48.7109375" customWidth="1"/>
    <col min="3" max="6" width="15.7109375" customWidth="1"/>
  </cols>
  <sheetData>
    <row r="1" spans="1:6" ht="15.75" thickBot="1" x14ac:dyDescent="0.3"/>
    <row r="2" spans="1:6" ht="40.700000000000003" customHeight="1" thickBot="1" x14ac:dyDescent="0.3">
      <c r="A2" s="57" t="s">
        <v>18</v>
      </c>
      <c r="B2" s="58"/>
      <c r="C2" s="58"/>
      <c r="D2" s="58"/>
      <c r="E2" s="58"/>
      <c r="F2" s="59"/>
    </row>
    <row r="3" spans="1:6" ht="28.15" customHeight="1" thickBot="1" x14ac:dyDescent="0.3">
      <c r="A3" s="60" t="s">
        <v>3</v>
      </c>
      <c r="B3" s="58"/>
      <c r="C3" s="58"/>
      <c r="D3" s="58"/>
      <c r="E3" s="58"/>
      <c r="F3" s="61"/>
    </row>
    <row r="4" spans="1:6" ht="24.2" customHeight="1" thickBot="1" x14ac:dyDescent="0.3">
      <c r="A4" s="10"/>
      <c r="B4" s="10"/>
      <c r="C4" s="62" t="s">
        <v>22</v>
      </c>
      <c r="D4" s="63"/>
      <c r="E4" s="63"/>
      <c r="F4" s="64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2</v>
      </c>
      <c r="E5" s="6" t="s">
        <v>19</v>
      </c>
      <c r="F5" s="6" t="s">
        <v>20</v>
      </c>
    </row>
    <row r="6" spans="1:6" ht="41.85" customHeight="1" x14ac:dyDescent="0.25">
      <c r="A6" s="7" t="s">
        <v>9</v>
      </c>
      <c r="B6" s="8"/>
      <c r="C6" s="31">
        <f>+'Demografi ændr.'!D13</f>
        <v>-4801715</v>
      </c>
      <c r="D6" s="31">
        <f>+'Demografi ændr.'!E13</f>
        <v>-8575352</v>
      </c>
      <c r="E6" s="31">
        <f>+'Demografi ændr.'!F13</f>
        <v>-12823744</v>
      </c>
      <c r="F6" s="31">
        <f>+'Demografi ændr.'!G13</f>
        <v>-16597381</v>
      </c>
    </row>
    <row r="7" spans="1:6" ht="41.85" customHeight="1" x14ac:dyDescent="0.25">
      <c r="A7" s="1" t="s">
        <v>10</v>
      </c>
      <c r="B7" s="2"/>
      <c r="C7" s="32">
        <f>+'Ændr. i forudsætn.'!D29</f>
        <v>1175240</v>
      </c>
      <c r="D7" s="32">
        <f>+'Ændr. i forudsætn.'!E29</f>
        <v>1175240</v>
      </c>
      <c r="E7" s="32">
        <f>+'Ændr. i forudsætn.'!F29</f>
        <v>1175240</v>
      </c>
      <c r="F7" s="32">
        <f>+'Ændr. i forudsætn.'!G29</f>
        <v>1175240</v>
      </c>
    </row>
    <row r="8" spans="1:6" ht="32.1" customHeight="1" x14ac:dyDescent="0.25">
      <c r="A8" s="2" t="s">
        <v>5</v>
      </c>
      <c r="B8" s="2"/>
      <c r="C8" s="32">
        <f>+Lovændringer!D16</f>
        <v>0</v>
      </c>
      <c r="D8" s="32">
        <f>+Lovændringer!E16</f>
        <v>0</v>
      </c>
      <c r="E8" s="32">
        <f>+Lovændringer!F16</f>
        <v>0</v>
      </c>
      <c r="F8" s="32">
        <f>+Lovændringer!G16</f>
        <v>0</v>
      </c>
    </row>
    <row r="9" spans="1:6" ht="32.1" customHeight="1" x14ac:dyDescent="0.25">
      <c r="A9" s="2" t="s">
        <v>6</v>
      </c>
      <c r="B9" s="2"/>
      <c r="C9" s="32">
        <f>+'Tidl. politiske beslutn.'!D28</f>
        <v>-5710947</v>
      </c>
      <c r="D9" s="32">
        <f>+'Tidl. politiske beslutn.'!E28</f>
        <v>-6424687</v>
      </c>
      <c r="E9" s="32">
        <f>+'Tidl. politiske beslutn.'!F28</f>
        <v>-6943437</v>
      </c>
      <c r="F9" s="32">
        <f>+'Tidl. politiske beslutn.'!G28</f>
        <v>-6943437</v>
      </c>
    </row>
    <row r="10" spans="1:6" ht="32.1" customHeight="1" x14ac:dyDescent="0.25">
      <c r="A10" s="2" t="s">
        <v>7</v>
      </c>
      <c r="B10" s="2"/>
      <c r="C10" s="32">
        <f>'Øvrige ændringer'!D17</f>
        <v>127000</v>
      </c>
      <c r="D10" s="32">
        <f>'Øvrige ændringer'!E17</f>
        <v>127000</v>
      </c>
      <c r="E10" s="32">
        <f>'Øvrige ændringer'!F17</f>
        <v>127000</v>
      </c>
      <c r="F10" s="32">
        <f>'Øvrige ændringer'!G17</f>
        <v>127000</v>
      </c>
    </row>
    <row r="11" spans="1:6" s="37" customFormat="1" ht="32.1" customHeight="1" thickBot="1" x14ac:dyDescent="0.3">
      <c r="A11" s="55" t="s">
        <v>72</v>
      </c>
      <c r="B11" s="55"/>
      <c r="C11" s="56">
        <f>'Flytning mellem udvalg'!D13</f>
        <v>597585</v>
      </c>
      <c r="D11" s="56">
        <f>'Flytning mellem udvalg'!E13</f>
        <v>597585</v>
      </c>
      <c r="E11" s="56">
        <f>'Flytning mellem udvalg'!F13</f>
        <v>597585</v>
      </c>
      <c r="F11" s="56">
        <f>'Flytning mellem udvalg'!G13</f>
        <v>597585</v>
      </c>
    </row>
    <row r="12" spans="1:6" ht="32.1" customHeight="1" thickBot="1" x14ac:dyDescent="0.3">
      <c r="A12" s="11" t="s">
        <v>8</v>
      </c>
      <c r="B12" s="11"/>
      <c r="C12" s="33">
        <f>SUM(C6:C11)</f>
        <v>-8612837</v>
      </c>
      <c r="D12" s="33">
        <f t="shared" ref="D12:F12" si="0">SUM(D6:D11)</f>
        <v>-13100214</v>
      </c>
      <c r="E12" s="33">
        <f t="shared" si="0"/>
        <v>-17867356</v>
      </c>
      <c r="F12" s="33">
        <f t="shared" si="0"/>
        <v>-21640993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11239-16&amp;Csag.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7" zoomScale="90" zoomScaleNormal="90" workbookViewId="0">
      <selection activeCell="A11" sqref="A11"/>
    </sheetView>
  </sheetViews>
  <sheetFormatPr defaultColWidth="8.5703125" defaultRowHeight="15" x14ac:dyDescent="0.25"/>
  <cols>
    <col min="2" max="2" width="40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65" t="s">
        <v>18</v>
      </c>
      <c r="B2" s="66"/>
      <c r="C2" s="66"/>
      <c r="D2" s="66"/>
      <c r="E2" s="66"/>
      <c r="F2" s="66"/>
      <c r="G2" s="67"/>
    </row>
    <row r="3" spans="1:7" ht="31.7" customHeight="1" x14ac:dyDescent="0.25">
      <c r="A3" s="71" t="s">
        <v>4</v>
      </c>
      <c r="B3" s="72"/>
      <c r="C3" s="72"/>
      <c r="D3" s="72"/>
      <c r="E3" s="72"/>
      <c r="F3" s="72"/>
      <c r="G3" s="73"/>
    </row>
    <row r="4" spans="1:7" ht="25.15" customHeight="1" thickBot="1" x14ac:dyDescent="0.3">
      <c r="A4" s="3"/>
      <c r="B4" s="4"/>
      <c r="C4" s="4"/>
      <c r="D4" s="68" t="s">
        <v>22</v>
      </c>
      <c r="E4" s="69"/>
      <c r="F4" s="69"/>
      <c r="G4" s="70"/>
    </row>
    <row r="5" spans="1:7" ht="35.25" thickBot="1" x14ac:dyDescent="0.35">
      <c r="A5" s="41" t="s">
        <v>11</v>
      </c>
      <c r="B5" s="5" t="s">
        <v>0</v>
      </c>
      <c r="C5" s="6" t="s">
        <v>21</v>
      </c>
      <c r="D5" s="6" t="s">
        <v>1</v>
      </c>
      <c r="E5" s="6" t="s">
        <v>2</v>
      </c>
      <c r="F5" s="6" t="s">
        <v>19</v>
      </c>
      <c r="G5" s="6" t="s">
        <v>20</v>
      </c>
    </row>
    <row r="6" spans="1:7" ht="33.75" customHeight="1" x14ac:dyDescent="0.25">
      <c r="A6" s="42">
        <v>1</v>
      </c>
      <c r="B6" s="48" t="s">
        <v>66</v>
      </c>
      <c r="C6" s="51"/>
      <c r="D6" s="52">
        <v>-1457105</v>
      </c>
      <c r="E6" s="53">
        <v>-5230742</v>
      </c>
      <c r="F6" s="53">
        <v>-9479134</v>
      </c>
      <c r="G6" s="53">
        <v>-13252771</v>
      </c>
    </row>
    <row r="7" spans="1:7" s="37" customFormat="1" ht="51.75" x14ac:dyDescent="0.3">
      <c r="A7" s="43">
        <v>2</v>
      </c>
      <c r="B7" s="36" t="s">
        <v>45</v>
      </c>
      <c r="C7" s="34"/>
      <c r="D7" s="24">
        <v>132390</v>
      </c>
      <c r="E7" s="53">
        <v>132390</v>
      </c>
      <c r="F7" s="53">
        <v>132390</v>
      </c>
      <c r="G7" s="53">
        <v>132390</v>
      </c>
    </row>
    <row r="8" spans="1:7" s="37" customFormat="1" ht="51.75" x14ac:dyDescent="0.3">
      <c r="A8" s="42">
        <v>3</v>
      </c>
      <c r="B8" s="36" t="s">
        <v>65</v>
      </c>
      <c r="C8" s="34"/>
      <c r="D8" s="24">
        <v>-3712000</v>
      </c>
      <c r="E8" s="53">
        <v>-3712000</v>
      </c>
      <c r="F8" s="53">
        <v>-3712000</v>
      </c>
      <c r="G8" s="53">
        <v>-3712000</v>
      </c>
    </row>
    <row r="9" spans="1:7" s="37" customFormat="1" ht="69" x14ac:dyDescent="0.3">
      <c r="A9" s="43">
        <v>4</v>
      </c>
      <c r="B9" s="30" t="s">
        <v>73</v>
      </c>
      <c r="C9" s="35"/>
      <c r="D9" s="26">
        <v>0</v>
      </c>
      <c r="E9" s="53">
        <v>0</v>
      </c>
      <c r="F9" s="53">
        <v>0</v>
      </c>
      <c r="G9" s="53">
        <v>0</v>
      </c>
    </row>
    <row r="10" spans="1:7" ht="34.5" x14ac:dyDescent="0.3">
      <c r="A10" s="42">
        <v>5</v>
      </c>
      <c r="B10" s="36" t="s">
        <v>52</v>
      </c>
      <c r="C10" s="34">
        <v>5261530</v>
      </c>
      <c r="D10" s="24">
        <v>269000</v>
      </c>
      <c r="E10" s="53">
        <v>269000</v>
      </c>
      <c r="F10" s="53">
        <v>269000</v>
      </c>
      <c r="G10" s="53">
        <v>269000</v>
      </c>
    </row>
    <row r="11" spans="1:7" ht="51.75" x14ac:dyDescent="0.25">
      <c r="A11" s="43">
        <v>6</v>
      </c>
      <c r="B11" s="48" t="s">
        <v>55</v>
      </c>
      <c r="C11" s="49"/>
      <c r="D11" s="50">
        <v>171000</v>
      </c>
      <c r="E11" s="53">
        <v>171000</v>
      </c>
      <c r="F11" s="53">
        <v>171000</v>
      </c>
      <c r="G11" s="53">
        <v>171000</v>
      </c>
    </row>
    <row r="12" spans="1:7" s="37" customFormat="1" ht="27.75" customHeight="1" thickBot="1" x14ac:dyDescent="0.3">
      <c r="A12" s="42">
        <v>7</v>
      </c>
      <c r="B12" s="48" t="s">
        <v>57</v>
      </c>
      <c r="C12" s="49"/>
      <c r="D12" s="50">
        <v>-205000</v>
      </c>
      <c r="E12" s="53">
        <v>-205000</v>
      </c>
      <c r="F12" s="53">
        <v>-205000</v>
      </c>
      <c r="G12" s="53">
        <v>-205000</v>
      </c>
    </row>
    <row r="13" spans="1:7" ht="32.1" customHeight="1" x14ac:dyDescent="0.3">
      <c r="A13" s="18" t="s">
        <v>12</v>
      </c>
      <c r="B13" s="18"/>
      <c r="C13" s="29"/>
      <c r="D13" s="28">
        <f>SUM(D6:D12)</f>
        <v>-4801715</v>
      </c>
      <c r="E13" s="29">
        <f>SUM(E6:E12)</f>
        <v>-8575352</v>
      </c>
      <c r="F13" s="29">
        <f>SUM(F6:F12)</f>
        <v>-12823744</v>
      </c>
      <c r="G13" s="29">
        <f>SUM(G6:G12)</f>
        <v>-16597381</v>
      </c>
    </row>
  </sheetData>
  <mergeCells count="3">
    <mergeCell ref="A2:G2"/>
    <mergeCell ref="D4:G4"/>
    <mergeCell ref="A3:G3"/>
  </mergeCells>
  <pageMargins left="0.70866141732283472" right="0.70866141732283472" top="0.74803149606299213" bottom="0.35433070866141736" header="0.31496062992125984" footer="0.31496062992125984"/>
  <pageSetup paperSize="9" orientation="landscape" r:id="rId1"/>
  <headerFooter>
    <oddFooter>&amp;Ldok. nr. 11239-16&amp;Csag.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zoomScale="90" zoomScaleNormal="90" workbookViewId="0">
      <selection activeCell="A11" sqref="A11"/>
    </sheetView>
  </sheetViews>
  <sheetFormatPr defaultColWidth="8.5703125" defaultRowHeight="15" x14ac:dyDescent="0.25"/>
  <cols>
    <col min="2" max="2" width="41.285156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65" t="s">
        <v>18</v>
      </c>
      <c r="B2" s="66"/>
      <c r="C2" s="66"/>
      <c r="D2" s="66"/>
      <c r="E2" s="66"/>
      <c r="F2" s="66"/>
      <c r="G2" s="67"/>
    </row>
    <row r="3" spans="1:7" ht="31.7" customHeight="1" x14ac:dyDescent="0.25">
      <c r="A3" s="71" t="s">
        <v>13</v>
      </c>
      <c r="B3" s="72"/>
      <c r="C3" s="72"/>
      <c r="D3" s="72"/>
      <c r="E3" s="72"/>
      <c r="F3" s="72"/>
      <c r="G3" s="73"/>
    </row>
    <row r="4" spans="1:7" ht="25.15" customHeight="1" thickBot="1" x14ac:dyDescent="0.3">
      <c r="A4" s="3"/>
      <c r="B4" s="4"/>
      <c r="C4" s="4"/>
      <c r="D4" s="68" t="s">
        <v>22</v>
      </c>
      <c r="E4" s="69"/>
      <c r="F4" s="69"/>
      <c r="G4" s="70"/>
    </row>
    <row r="5" spans="1:7" ht="35.25" thickBot="1" x14ac:dyDescent="0.35">
      <c r="A5" s="41" t="s">
        <v>11</v>
      </c>
      <c r="B5" s="5" t="s">
        <v>0</v>
      </c>
      <c r="C5" s="6" t="s">
        <v>21</v>
      </c>
      <c r="D5" s="6" t="s">
        <v>1</v>
      </c>
      <c r="E5" s="6" t="s">
        <v>2</v>
      </c>
      <c r="F5" s="6" t="s">
        <v>19</v>
      </c>
      <c r="G5" s="6" t="s">
        <v>20</v>
      </c>
    </row>
    <row r="6" spans="1:7" ht="17.25" x14ac:dyDescent="0.3">
      <c r="A6" s="43">
        <v>1</v>
      </c>
      <c r="B6" s="23" t="s">
        <v>44</v>
      </c>
      <c r="C6" s="39">
        <v>6803080</v>
      </c>
      <c r="D6" s="24">
        <v>-403080</v>
      </c>
      <c r="E6" s="34">
        <v>-403080</v>
      </c>
      <c r="F6" s="34">
        <v>-403080</v>
      </c>
      <c r="G6" s="34">
        <v>-403080</v>
      </c>
    </row>
    <row r="7" spans="1:7" s="37" customFormat="1" ht="17.25" x14ac:dyDescent="0.3">
      <c r="A7" s="43">
        <v>2</v>
      </c>
      <c r="B7" s="23" t="s">
        <v>42</v>
      </c>
      <c r="C7" s="39">
        <v>6017160</v>
      </c>
      <c r="D7" s="24">
        <v>230840</v>
      </c>
      <c r="E7" s="34">
        <v>230840</v>
      </c>
      <c r="F7" s="34">
        <v>230840</v>
      </c>
      <c r="G7" s="34">
        <v>230840</v>
      </c>
    </row>
    <row r="8" spans="1:7" s="37" customFormat="1" ht="34.5" x14ac:dyDescent="0.3">
      <c r="A8" s="43">
        <v>3</v>
      </c>
      <c r="B8" s="23" t="s">
        <v>43</v>
      </c>
      <c r="C8" s="39">
        <v>-31012610</v>
      </c>
      <c r="D8" s="24">
        <v>2709890</v>
      </c>
      <c r="E8" s="34">
        <v>2709890</v>
      </c>
      <c r="F8" s="34">
        <v>2709890</v>
      </c>
      <c r="G8" s="34">
        <v>2709890</v>
      </c>
    </row>
    <row r="9" spans="1:7" s="37" customFormat="1" ht="51.75" x14ac:dyDescent="0.3">
      <c r="A9" s="43">
        <v>4</v>
      </c>
      <c r="B9" s="23" t="s">
        <v>46</v>
      </c>
      <c r="C9" s="39">
        <v>-143520</v>
      </c>
      <c r="D9" s="24">
        <f>79710-268190</f>
        <v>-188480</v>
      </c>
      <c r="E9" s="34">
        <f>79710-268190</f>
        <v>-188480</v>
      </c>
      <c r="F9" s="34">
        <f>79710-268190</f>
        <v>-188480</v>
      </c>
      <c r="G9" s="34">
        <f>79710-268190</f>
        <v>-188480</v>
      </c>
    </row>
    <row r="10" spans="1:7" s="37" customFormat="1" ht="51.75" x14ac:dyDescent="0.3">
      <c r="A10" s="43">
        <v>5</v>
      </c>
      <c r="B10" s="23" t="s">
        <v>47</v>
      </c>
      <c r="C10" s="39">
        <v>18753710</v>
      </c>
      <c r="D10" s="24">
        <f>78593+14064</f>
        <v>92657</v>
      </c>
      <c r="E10" s="34">
        <f>78593+14064</f>
        <v>92657</v>
      </c>
      <c r="F10" s="34">
        <f>78593+14064</f>
        <v>92657</v>
      </c>
      <c r="G10" s="34">
        <f>78593+14064</f>
        <v>92657</v>
      </c>
    </row>
    <row r="11" spans="1:7" s="37" customFormat="1" ht="51.75" x14ac:dyDescent="0.3">
      <c r="A11" s="43">
        <v>6</v>
      </c>
      <c r="B11" s="23" t="s">
        <v>79</v>
      </c>
      <c r="C11" s="39">
        <v>17521800</v>
      </c>
      <c r="D11" s="24">
        <v>287240</v>
      </c>
      <c r="E11" s="34">
        <v>287240</v>
      </c>
      <c r="F11" s="34">
        <v>287240</v>
      </c>
      <c r="G11" s="34">
        <v>287240</v>
      </c>
    </row>
    <row r="12" spans="1:7" s="37" customFormat="1" ht="34.5" x14ac:dyDescent="0.3">
      <c r="A12" s="43">
        <v>7</v>
      </c>
      <c r="B12" s="54" t="s">
        <v>58</v>
      </c>
      <c r="C12" s="39">
        <v>-1842490</v>
      </c>
      <c r="D12" s="24">
        <v>-970000</v>
      </c>
      <c r="E12" s="34">
        <v>-970000</v>
      </c>
      <c r="F12" s="34">
        <v>-970000</v>
      </c>
      <c r="G12" s="34">
        <v>-970000</v>
      </c>
    </row>
    <row r="13" spans="1:7" s="37" customFormat="1" ht="34.5" x14ac:dyDescent="0.3">
      <c r="A13" s="43">
        <v>8</v>
      </c>
      <c r="B13" s="54" t="s">
        <v>59</v>
      </c>
      <c r="C13" s="39">
        <v>1399250</v>
      </c>
      <c r="D13" s="24">
        <v>-229000</v>
      </c>
      <c r="E13" s="34">
        <v>-229000</v>
      </c>
      <c r="F13" s="34">
        <v>-229000</v>
      </c>
      <c r="G13" s="34">
        <v>-229000</v>
      </c>
    </row>
    <row r="14" spans="1:7" s="37" customFormat="1" ht="34.5" x14ac:dyDescent="0.3">
      <c r="A14" s="43">
        <v>9</v>
      </c>
      <c r="B14" s="54" t="s">
        <v>60</v>
      </c>
      <c r="C14" s="39">
        <v>798850</v>
      </c>
      <c r="D14" s="24">
        <v>-190000</v>
      </c>
      <c r="E14" s="34">
        <v>-190000</v>
      </c>
      <c r="F14" s="34">
        <v>-190000</v>
      </c>
      <c r="G14" s="34">
        <v>-190000</v>
      </c>
    </row>
    <row r="15" spans="1:7" s="37" customFormat="1" ht="17.25" x14ac:dyDescent="0.3">
      <c r="A15" s="43">
        <v>10</v>
      </c>
      <c r="B15" s="54" t="s">
        <v>61</v>
      </c>
      <c r="C15" s="39">
        <v>600850</v>
      </c>
      <c r="D15" s="24">
        <v>-390000</v>
      </c>
      <c r="E15" s="34">
        <v>-390000</v>
      </c>
      <c r="F15" s="34">
        <v>-390000</v>
      </c>
      <c r="G15" s="34">
        <v>-390000</v>
      </c>
    </row>
    <row r="16" spans="1:7" s="37" customFormat="1" ht="17.25" x14ac:dyDescent="0.3">
      <c r="A16" s="43">
        <v>11</v>
      </c>
      <c r="B16" s="54" t="s">
        <v>62</v>
      </c>
      <c r="C16" s="39">
        <v>766690</v>
      </c>
      <c r="D16" s="24">
        <v>-395000</v>
      </c>
      <c r="E16" s="34">
        <v>-395000</v>
      </c>
      <c r="F16" s="34">
        <v>-395000</v>
      </c>
      <c r="G16" s="34">
        <v>-395000</v>
      </c>
    </row>
    <row r="17" spans="1:7" s="37" customFormat="1" ht="51.75" x14ac:dyDescent="0.3">
      <c r="A17" s="43">
        <v>12</v>
      </c>
      <c r="B17" s="54" t="s">
        <v>63</v>
      </c>
      <c r="C17" s="39">
        <v>38653190</v>
      </c>
      <c r="D17" s="24">
        <v>1008000</v>
      </c>
      <c r="E17" s="34">
        <v>1008000</v>
      </c>
      <c r="F17" s="34">
        <v>1008000</v>
      </c>
      <c r="G17" s="34">
        <v>1008000</v>
      </c>
    </row>
    <row r="18" spans="1:7" s="37" customFormat="1" ht="17.25" x14ac:dyDescent="0.3">
      <c r="A18" s="43">
        <v>13</v>
      </c>
      <c r="B18" s="54" t="s">
        <v>68</v>
      </c>
      <c r="C18" s="39">
        <v>1189280</v>
      </c>
      <c r="D18" s="24">
        <v>-261000</v>
      </c>
      <c r="E18" s="34">
        <v>-261000</v>
      </c>
      <c r="F18" s="34">
        <v>-261000</v>
      </c>
      <c r="G18" s="34">
        <v>-261000</v>
      </c>
    </row>
    <row r="19" spans="1:7" s="37" customFormat="1" ht="34.5" x14ac:dyDescent="0.3">
      <c r="A19" s="43">
        <v>14</v>
      </c>
      <c r="B19" s="54" t="s">
        <v>69</v>
      </c>
      <c r="C19" s="39">
        <v>9601840</v>
      </c>
      <c r="D19" s="24">
        <v>-705000</v>
      </c>
      <c r="E19" s="34">
        <v>-705000</v>
      </c>
      <c r="F19" s="34">
        <v>-705000</v>
      </c>
      <c r="G19" s="34">
        <v>-705000</v>
      </c>
    </row>
    <row r="20" spans="1:7" s="37" customFormat="1" ht="17.25" x14ac:dyDescent="0.3">
      <c r="A20" s="43">
        <v>15</v>
      </c>
      <c r="B20" s="54" t="s">
        <v>64</v>
      </c>
      <c r="C20" s="39">
        <v>131950</v>
      </c>
      <c r="D20" s="24">
        <v>87000</v>
      </c>
      <c r="E20" s="34">
        <v>87000</v>
      </c>
      <c r="F20" s="34">
        <v>87000</v>
      </c>
      <c r="G20" s="34">
        <v>87000</v>
      </c>
    </row>
    <row r="21" spans="1:7" s="37" customFormat="1" ht="34.5" x14ac:dyDescent="0.3">
      <c r="A21" s="43">
        <v>16</v>
      </c>
      <c r="B21" s="36" t="s">
        <v>48</v>
      </c>
      <c r="C21" s="34">
        <f>10393220-1376590+51660</f>
        <v>9068290</v>
      </c>
      <c r="D21" s="24">
        <f>322538+250236</f>
        <v>572774</v>
      </c>
      <c r="E21" s="34">
        <f>322538+250236</f>
        <v>572774</v>
      </c>
      <c r="F21" s="34">
        <f>322538+250236</f>
        <v>572774</v>
      </c>
      <c r="G21" s="34">
        <f>322538+250236</f>
        <v>572774</v>
      </c>
    </row>
    <row r="22" spans="1:7" s="37" customFormat="1" ht="34.5" x14ac:dyDescent="0.3">
      <c r="A22" s="43">
        <v>17</v>
      </c>
      <c r="B22" s="36" t="s">
        <v>49</v>
      </c>
      <c r="C22" s="34">
        <f>-51660+1376590</f>
        <v>1324930</v>
      </c>
      <c r="D22" s="24">
        <f>-50347+451476</f>
        <v>401129</v>
      </c>
      <c r="E22" s="34">
        <f>-50347+451476</f>
        <v>401129</v>
      </c>
      <c r="F22" s="34">
        <f>-50347+451476</f>
        <v>401129</v>
      </c>
      <c r="G22" s="34">
        <f>-50347+451476</f>
        <v>401129</v>
      </c>
    </row>
    <row r="23" spans="1:7" s="37" customFormat="1" ht="51.75" x14ac:dyDescent="0.3">
      <c r="A23" s="43">
        <v>18</v>
      </c>
      <c r="B23" s="36" t="s">
        <v>50</v>
      </c>
      <c r="C23" s="34">
        <v>660470</v>
      </c>
      <c r="D23" s="24">
        <v>300000</v>
      </c>
      <c r="E23" s="24">
        <v>300000</v>
      </c>
      <c r="F23" s="24">
        <v>300000</v>
      </c>
      <c r="G23" s="24">
        <v>300000</v>
      </c>
    </row>
    <row r="24" spans="1:7" s="37" customFormat="1" ht="17.25" x14ac:dyDescent="0.3">
      <c r="A24" s="43">
        <v>19</v>
      </c>
      <c r="B24" s="36" t="s">
        <v>53</v>
      </c>
      <c r="C24" s="34">
        <v>271730</v>
      </c>
      <c r="D24" s="24">
        <v>-61730</v>
      </c>
      <c r="E24" s="34">
        <v>-61730</v>
      </c>
      <c r="F24" s="34">
        <v>-61730</v>
      </c>
      <c r="G24" s="34">
        <v>-61730</v>
      </c>
    </row>
    <row r="25" spans="1:7" s="37" customFormat="1" ht="17.25" x14ac:dyDescent="0.3">
      <c r="A25" s="43">
        <v>20</v>
      </c>
      <c r="B25" s="36" t="s">
        <v>51</v>
      </c>
      <c r="C25" s="34">
        <v>5203620</v>
      </c>
      <c r="D25" s="24">
        <v>-175000</v>
      </c>
      <c r="E25" s="34">
        <v>-175000</v>
      </c>
      <c r="F25" s="34">
        <v>-175000</v>
      </c>
      <c r="G25" s="34">
        <v>-175000</v>
      </c>
    </row>
    <row r="26" spans="1:7" s="37" customFormat="1" ht="21" customHeight="1" x14ac:dyDescent="0.3">
      <c r="A26" s="43">
        <v>21</v>
      </c>
      <c r="B26" s="36" t="s">
        <v>54</v>
      </c>
      <c r="C26" s="34">
        <v>7301470</v>
      </c>
      <c r="D26" s="24">
        <v>-388000</v>
      </c>
      <c r="E26" s="34">
        <v>-388000</v>
      </c>
      <c r="F26" s="34">
        <v>-388000</v>
      </c>
      <c r="G26" s="34">
        <v>-388000</v>
      </c>
    </row>
    <row r="27" spans="1:7" ht="34.5" x14ac:dyDescent="0.25">
      <c r="A27" s="43">
        <v>22</v>
      </c>
      <c r="B27" s="48" t="s">
        <v>56</v>
      </c>
      <c r="C27" s="49"/>
      <c r="D27" s="50">
        <v>-158000</v>
      </c>
      <c r="E27" s="49">
        <v>-158000</v>
      </c>
      <c r="F27" s="49">
        <v>-158000</v>
      </c>
      <c r="G27" s="49">
        <v>-158000</v>
      </c>
    </row>
    <row r="28" spans="1:7" s="37" customFormat="1" ht="21" customHeight="1" thickBot="1" x14ac:dyDescent="0.35">
      <c r="A28" s="47"/>
      <c r="B28" s="40"/>
      <c r="C28" s="34"/>
      <c r="D28" s="50"/>
      <c r="E28" s="49"/>
      <c r="F28" s="49"/>
      <c r="G28" s="49"/>
    </row>
    <row r="29" spans="1:7" ht="26.85" customHeight="1" x14ac:dyDescent="0.3">
      <c r="A29" s="18" t="s">
        <v>14</v>
      </c>
      <c r="B29" s="18"/>
      <c r="C29" s="29"/>
      <c r="D29" s="28">
        <f>SUM(D6:D28)</f>
        <v>1175240</v>
      </c>
      <c r="E29" s="29">
        <f>SUM(E6:E28)</f>
        <v>1175240</v>
      </c>
      <c r="F29" s="29">
        <f>SUM(F6:F28)</f>
        <v>1175240</v>
      </c>
      <c r="G29" s="29">
        <f>SUM(G6:G28)</f>
        <v>1175240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11239-16&amp;Csag.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zoomScaleNormal="100" workbookViewId="0">
      <selection activeCell="A11" sqref="A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65" t="s">
        <v>18</v>
      </c>
      <c r="B2" s="66"/>
      <c r="C2" s="66"/>
      <c r="D2" s="66"/>
      <c r="E2" s="66"/>
      <c r="F2" s="66"/>
      <c r="G2" s="67"/>
    </row>
    <row r="3" spans="1:7" ht="31.7" customHeight="1" x14ac:dyDescent="0.25">
      <c r="A3" s="71" t="s">
        <v>5</v>
      </c>
      <c r="B3" s="72"/>
      <c r="C3" s="72"/>
      <c r="D3" s="72"/>
      <c r="E3" s="72"/>
      <c r="F3" s="72"/>
      <c r="G3" s="73"/>
    </row>
    <row r="4" spans="1:7" ht="25.15" customHeight="1" thickBot="1" x14ac:dyDescent="0.3">
      <c r="A4" s="3"/>
      <c r="B4" s="4"/>
      <c r="C4" s="4"/>
      <c r="D4" s="68" t="s">
        <v>22</v>
      </c>
      <c r="E4" s="69"/>
      <c r="F4" s="69"/>
      <c r="G4" s="70"/>
    </row>
    <row r="5" spans="1:7" ht="35.25" thickBot="1" x14ac:dyDescent="0.35">
      <c r="A5" s="5" t="s">
        <v>11</v>
      </c>
      <c r="B5" s="5" t="s">
        <v>0</v>
      </c>
      <c r="C5" s="6" t="s">
        <v>21</v>
      </c>
      <c r="D5" s="6" t="s">
        <v>1</v>
      </c>
      <c r="E5" s="6" t="s">
        <v>2</v>
      </c>
      <c r="F5" s="6" t="s">
        <v>19</v>
      </c>
      <c r="G5" s="6" t="s">
        <v>20</v>
      </c>
    </row>
    <row r="6" spans="1:7" ht="21" customHeight="1" x14ac:dyDescent="0.3">
      <c r="A6" s="12"/>
      <c r="B6" s="12"/>
      <c r="C6" s="38"/>
      <c r="D6" s="13"/>
      <c r="E6" s="12"/>
      <c r="F6" s="12"/>
      <c r="G6" s="12"/>
    </row>
    <row r="7" spans="1:7" ht="21" customHeight="1" x14ac:dyDescent="0.3">
      <c r="A7" s="14"/>
      <c r="B7" s="14"/>
      <c r="C7" s="21"/>
      <c r="D7" s="15"/>
      <c r="E7" s="14"/>
      <c r="F7" s="14"/>
      <c r="G7" s="14"/>
    </row>
    <row r="8" spans="1:7" ht="21" customHeight="1" x14ac:dyDescent="0.3">
      <c r="A8" s="14"/>
      <c r="B8" s="14"/>
      <c r="C8" s="21"/>
      <c r="D8" s="15"/>
      <c r="E8" s="14"/>
      <c r="F8" s="14"/>
      <c r="G8" s="14"/>
    </row>
    <row r="9" spans="1:7" ht="21" customHeight="1" x14ac:dyDescent="0.3">
      <c r="A9" s="14"/>
      <c r="B9" s="14"/>
      <c r="C9" s="21"/>
      <c r="D9" s="15"/>
      <c r="E9" s="14"/>
      <c r="F9" s="14"/>
      <c r="G9" s="14"/>
    </row>
    <row r="10" spans="1:7" ht="21" customHeight="1" x14ac:dyDescent="0.3">
      <c r="A10" s="21"/>
      <c r="B10" s="14"/>
      <c r="C10" s="21"/>
      <c r="D10" s="15"/>
      <c r="E10" s="14"/>
      <c r="F10" s="14"/>
      <c r="G10" s="14"/>
    </row>
    <row r="11" spans="1:7" ht="21" customHeight="1" x14ac:dyDescent="0.3">
      <c r="A11" s="14"/>
      <c r="B11" s="14"/>
      <c r="C11" s="21"/>
      <c r="D11" s="15"/>
      <c r="E11" s="14"/>
      <c r="F11" s="14"/>
      <c r="G11" s="14"/>
    </row>
    <row r="12" spans="1:7" ht="21" customHeight="1" x14ac:dyDescent="0.3">
      <c r="A12" s="21"/>
      <c r="B12" s="14"/>
      <c r="C12" s="21"/>
      <c r="D12" s="15"/>
      <c r="E12" s="14"/>
      <c r="F12" s="14"/>
      <c r="G12" s="14"/>
    </row>
    <row r="13" spans="1:7" ht="21" customHeight="1" x14ac:dyDescent="0.3">
      <c r="A13" s="14"/>
      <c r="B13" s="14"/>
      <c r="C13" s="21"/>
      <c r="D13" s="15"/>
      <c r="E13" s="14"/>
      <c r="F13" s="14"/>
      <c r="G13" s="14"/>
    </row>
    <row r="14" spans="1:7" ht="21" customHeight="1" x14ac:dyDescent="0.3">
      <c r="A14" s="14"/>
      <c r="B14" s="14"/>
      <c r="C14" s="21"/>
      <c r="D14" s="15"/>
      <c r="E14" s="14"/>
      <c r="F14" s="14"/>
      <c r="G14" s="14"/>
    </row>
    <row r="15" spans="1:7" ht="21" customHeight="1" thickBot="1" x14ac:dyDescent="0.35">
      <c r="A15" s="16"/>
      <c r="B15" s="16"/>
      <c r="C15" s="22"/>
      <c r="D15" s="17"/>
      <c r="E15" s="16"/>
      <c r="F15" s="16"/>
      <c r="G15" s="16"/>
    </row>
    <row r="16" spans="1:7" ht="26.85" customHeight="1" x14ac:dyDescent="0.3">
      <c r="A16" s="18" t="s">
        <v>15</v>
      </c>
      <c r="B16" s="18"/>
      <c r="C16" s="20"/>
      <c r="D16" s="19">
        <f t="shared" ref="D16:G16" si="0">SUM(D6:D15)</f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11239-16&amp;Csag.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zoomScale="90" zoomScaleNormal="90" workbookViewId="0">
      <selection activeCell="A11" sqref="A11"/>
    </sheetView>
  </sheetViews>
  <sheetFormatPr defaultColWidth="8.5703125" defaultRowHeight="15" x14ac:dyDescent="0.25"/>
  <cols>
    <col min="1" max="1" width="5.5703125" customWidth="1"/>
    <col min="2" max="2" width="48.42578125" customWidth="1"/>
    <col min="3" max="3" width="14" customWidth="1"/>
    <col min="4" max="6" width="15" customWidth="1"/>
    <col min="7" max="7" width="17.42578125" customWidth="1"/>
  </cols>
  <sheetData>
    <row r="1" spans="1:7" ht="15.75" thickBot="1" x14ac:dyDescent="0.3"/>
    <row r="2" spans="1:7" ht="38.65" customHeight="1" thickBot="1" x14ac:dyDescent="0.3">
      <c r="A2" s="65" t="s">
        <v>18</v>
      </c>
      <c r="B2" s="66"/>
      <c r="C2" s="66"/>
      <c r="D2" s="66"/>
      <c r="E2" s="66"/>
      <c r="F2" s="66"/>
      <c r="G2" s="67"/>
    </row>
    <row r="3" spans="1:7" ht="31.7" customHeight="1" x14ac:dyDescent="0.25">
      <c r="A3" s="71" t="s">
        <v>16</v>
      </c>
      <c r="B3" s="72"/>
      <c r="C3" s="72"/>
      <c r="D3" s="72"/>
      <c r="E3" s="72"/>
      <c r="F3" s="72"/>
      <c r="G3" s="73"/>
    </row>
    <row r="4" spans="1:7" ht="25.15" customHeight="1" thickBot="1" x14ac:dyDescent="0.3">
      <c r="A4" s="3"/>
      <c r="B4" s="4"/>
      <c r="C4" s="4"/>
      <c r="D4" s="68" t="s">
        <v>22</v>
      </c>
      <c r="E4" s="69"/>
      <c r="F4" s="69"/>
      <c r="G4" s="70"/>
    </row>
    <row r="5" spans="1:7" ht="35.25" thickBot="1" x14ac:dyDescent="0.35">
      <c r="A5" s="41" t="s">
        <v>11</v>
      </c>
      <c r="B5" s="5" t="s">
        <v>0</v>
      </c>
      <c r="C5" s="6" t="s">
        <v>21</v>
      </c>
      <c r="D5" s="6" t="s">
        <v>1</v>
      </c>
      <c r="E5" s="6" t="s">
        <v>2</v>
      </c>
      <c r="F5" s="6" t="s">
        <v>19</v>
      </c>
      <c r="G5" s="6" t="s">
        <v>20</v>
      </c>
    </row>
    <row r="6" spans="1:7" s="37" customFormat="1" ht="21" customHeight="1" x14ac:dyDescent="0.3">
      <c r="A6" s="46">
        <v>1</v>
      </c>
      <c r="B6" s="23" t="s">
        <v>23</v>
      </c>
      <c r="C6" s="25">
        <v>767000</v>
      </c>
      <c r="D6" s="24">
        <v>0</v>
      </c>
      <c r="E6" s="25">
        <v>-767000</v>
      </c>
      <c r="F6" s="25">
        <f t="shared" ref="F6:G8" si="0">E6</f>
        <v>-767000</v>
      </c>
      <c r="G6" s="25">
        <f t="shared" si="0"/>
        <v>-767000</v>
      </c>
    </row>
    <row r="7" spans="1:7" ht="34.5" x14ac:dyDescent="0.3">
      <c r="A7" s="42">
        <v>2</v>
      </c>
      <c r="B7" s="23" t="s">
        <v>41</v>
      </c>
      <c r="C7" s="25">
        <v>154156</v>
      </c>
      <c r="D7" s="24">
        <f>195240-154156</f>
        <v>41084</v>
      </c>
      <c r="E7" s="25">
        <f t="shared" ref="E7:G7" si="1">195240-154156</f>
        <v>41084</v>
      </c>
      <c r="F7" s="25">
        <f t="shared" si="1"/>
        <v>41084</v>
      </c>
      <c r="G7" s="25">
        <f t="shared" si="1"/>
        <v>41084</v>
      </c>
    </row>
    <row r="8" spans="1:7" s="37" customFormat="1" ht="34.5" x14ac:dyDescent="0.3">
      <c r="A8" s="42">
        <v>3</v>
      </c>
      <c r="B8" s="23" t="s">
        <v>24</v>
      </c>
      <c r="C8" s="25">
        <v>1209110</v>
      </c>
      <c r="D8" s="24">
        <v>-1209110</v>
      </c>
      <c r="E8" s="25">
        <f>D8</f>
        <v>-1209110</v>
      </c>
      <c r="F8" s="25">
        <f t="shared" si="0"/>
        <v>-1209110</v>
      </c>
      <c r="G8" s="25">
        <f t="shared" si="0"/>
        <v>-1209110</v>
      </c>
    </row>
    <row r="9" spans="1:7" s="37" customFormat="1" ht="34.5" x14ac:dyDescent="0.3">
      <c r="A9" s="42">
        <v>4</v>
      </c>
      <c r="B9" s="23" t="s">
        <v>25</v>
      </c>
      <c r="C9" s="25">
        <v>736950</v>
      </c>
      <c r="D9" s="24">
        <v>0</v>
      </c>
      <c r="E9" s="25">
        <v>0</v>
      </c>
      <c r="F9" s="25">
        <v>-736950</v>
      </c>
      <c r="G9" s="25">
        <f>F9</f>
        <v>-736950</v>
      </c>
    </row>
    <row r="10" spans="1:7" s="37" customFormat="1" ht="34.5" x14ac:dyDescent="0.3">
      <c r="A10" s="42">
        <v>5</v>
      </c>
      <c r="B10" s="23" t="s">
        <v>26</v>
      </c>
      <c r="C10" s="25">
        <v>16915250</v>
      </c>
      <c r="D10" s="24">
        <v>500000</v>
      </c>
      <c r="E10" s="25">
        <f>D10</f>
        <v>500000</v>
      </c>
      <c r="F10" s="25">
        <f>E10</f>
        <v>500000</v>
      </c>
      <c r="G10" s="25">
        <f>F10</f>
        <v>500000</v>
      </c>
    </row>
    <row r="11" spans="1:7" s="37" customFormat="1" ht="69" x14ac:dyDescent="0.3">
      <c r="A11" s="42">
        <v>6</v>
      </c>
      <c r="B11" s="23" t="s">
        <v>67</v>
      </c>
      <c r="C11" s="25">
        <v>1838460</v>
      </c>
      <c r="D11" s="24">
        <v>0</v>
      </c>
      <c r="E11" s="25">
        <v>0</v>
      </c>
      <c r="F11" s="25">
        <v>-267300</v>
      </c>
      <c r="G11" s="25">
        <v>-267300</v>
      </c>
    </row>
    <row r="12" spans="1:7" s="37" customFormat="1" ht="34.5" x14ac:dyDescent="0.3">
      <c r="A12" s="42">
        <v>7</v>
      </c>
      <c r="B12" s="23" t="s">
        <v>27</v>
      </c>
      <c r="C12" s="25">
        <v>157482</v>
      </c>
      <c r="D12" s="24">
        <v>-157482</v>
      </c>
      <c r="E12" s="25">
        <v>-157482</v>
      </c>
      <c r="F12" s="25">
        <v>-157482</v>
      </c>
      <c r="G12" s="25">
        <v>-157482</v>
      </c>
    </row>
    <row r="13" spans="1:7" ht="51.75" x14ac:dyDescent="0.3">
      <c r="A13" s="42">
        <v>8</v>
      </c>
      <c r="B13" s="30" t="s">
        <v>28</v>
      </c>
      <c r="C13" s="25">
        <v>0</v>
      </c>
      <c r="D13" s="26">
        <v>507000</v>
      </c>
      <c r="E13" s="25">
        <f>1014000</f>
        <v>1014000</v>
      </c>
      <c r="F13" s="25">
        <v>1267500</v>
      </c>
      <c r="G13" s="25">
        <f>F13</f>
        <v>1267500</v>
      </c>
    </row>
    <row r="14" spans="1:7" s="37" customFormat="1" ht="34.5" x14ac:dyDescent="0.3">
      <c r="A14" s="42">
        <v>9</v>
      </c>
      <c r="B14" s="30" t="s">
        <v>29</v>
      </c>
      <c r="C14" s="25">
        <v>453740</v>
      </c>
      <c r="D14" s="26">
        <v>0</v>
      </c>
      <c r="E14" s="25">
        <v>-453740</v>
      </c>
      <c r="F14" s="25">
        <f>E14</f>
        <v>-453740</v>
      </c>
      <c r="G14" s="25">
        <f>F14</f>
        <v>-453740</v>
      </c>
    </row>
    <row r="15" spans="1:7" s="37" customFormat="1" ht="17.25" x14ac:dyDescent="0.3">
      <c r="A15" s="42">
        <v>10</v>
      </c>
      <c r="B15" s="30" t="s">
        <v>39</v>
      </c>
      <c r="C15" s="25">
        <v>0</v>
      </c>
      <c r="D15" s="26">
        <v>0</v>
      </c>
      <c r="E15" s="25">
        <v>0</v>
      </c>
      <c r="F15" s="25">
        <v>232000</v>
      </c>
      <c r="G15" s="25">
        <v>232000</v>
      </c>
    </row>
    <row r="16" spans="1:7" s="37" customFormat="1" ht="34.5" x14ac:dyDescent="0.3">
      <c r="A16" s="42">
        <v>11</v>
      </c>
      <c r="B16" s="30" t="s">
        <v>40</v>
      </c>
      <c r="C16" s="25">
        <v>909139</v>
      </c>
      <c r="D16" s="26">
        <v>-909139</v>
      </c>
      <c r="E16" s="25">
        <v>-909139</v>
      </c>
      <c r="F16" s="25">
        <v>-909139</v>
      </c>
      <c r="G16" s="25">
        <v>-909139</v>
      </c>
    </row>
    <row r="17" spans="1:7" s="37" customFormat="1" ht="17.25" x14ac:dyDescent="0.3">
      <c r="A17" s="42"/>
      <c r="B17" s="30"/>
      <c r="C17" s="25"/>
      <c r="D17" s="26"/>
      <c r="E17" s="25"/>
      <c r="F17" s="25"/>
      <c r="G17" s="25"/>
    </row>
    <row r="18" spans="1:7" s="37" customFormat="1" ht="17.25" x14ac:dyDescent="0.3">
      <c r="A18" s="42"/>
      <c r="B18" s="30" t="s">
        <v>35</v>
      </c>
      <c r="C18" s="25"/>
      <c r="D18" s="26"/>
      <c r="E18" s="25"/>
      <c r="F18" s="25"/>
      <c r="G18" s="25"/>
    </row>
    <row r="19" spans="1:7" ht="34.5" x14ac:dyDescent="0.3">
      <c r="A19" s="42">
        <v>12</v>
      </c>
      <c r="B19" s="30" t="s">
        <v>30</v>
      </c>
      <c r="C19" s="25">
        <v>-1935936</v>
      </c>
      <c r="D19" s="26">
        <v>-2710000</v>
      </c>
      <c r="E19" s="25">
        <f t="shared" ref="E19:G26" si="2">D19</f>
        <v>-2710000</v>
      </c>
      <c r="F19" s="25">
        <f t="shared" si="2"/>
        <v>-2710000</v>
      </c>
      <c r="G19" s="25">
        <f t="shared" si="2"/>
        <v>-2710000</v>
      </c>
    </row>
    <row r="20" spans="1:7" ht="34.5" x14ac:dyDescent="0.3">
      <c r="A20" s="42">
        <v>13</v>
      </c>
      <c r="B20" s="30" t="s">
        <v>31</v>
      </c>
      <c r="C20" s="25">
        <v>-546498</v>
      </c>
      <c r="D20" s="26">
        <v>-764000</v>
      </c>
      <c r="E20" s="25">
        <f t="shared" si="2"/>
        <v>-764000</v>
      </c>
      <c r="F20" s="25">
        <f t="shared" si="2"/>
        <v>-764000</v>
      </c>
      <c r="G20" s="25">
        <f t="shared" si="2"/>
        <v>-764000</v>
      </c>
    </row>
    <row r="21" spans="1:7" ht="34.5" x14ac:dyDescent="0.3">
      <c r="A21" s="42">
        <v>14</v>
      </c>
      <c r="B21" s="30" t="s">
        <v>32</v>
      </c>
      <c r="C21" s="25">
        <v>-136121</v>
      </c>
      <c r="D21" s="26">
        <v>-191500</v>
      </c>
      <c r="E21" s="25">
        <f t="shared" si="2"/>
        <v>-191500</v>
      </c>
      <c r="F21" s="25">
        <f t="shared" si="2"/>
        <v>-191500</v>
      </c>
      <c r="G21" s="25">
        <f t="shared" si="2"/>
        <v>-191500</v>
      </c>
    </row>
    <row r="22" spans="1:7" s="37" customFormat="1" ht="34.5" x14ac:dyDescent="0.3">
      <c r="A22" s="42">
        <v>15</v>
      </c>
      <c r="B22" s="30" t="s">
        <v>33</v>
      </c>
      <c r="C22" s="25">
        <v>-149400</v>
      </c>
      <c r="D22" s="26">
        <v>-299800</v>
      </c>
      <c r="E22" s="25">
        <f t="shared" si="2"/>
        <v>-299800</v>
      </c>
      <c r="F22" s="25">
        <f t="shared" si="2"/>
        <v>-299800</v>
      </c>
      <c r="G22" s="25">
        <f t="shared" si="2"/>
        <v>-299800</v>
      </c>
    </row>
    <row r="23" spans="1:7" s="37" customFormat="1" ht="21" customHeight="1" x14ac:dyDescent="0.3">
      <c r="A23" s="42">
        <v>16</v>
      </c>
      <c r="B23" s="14" t="s">
        <v>34</v>
      </c>
      <c r="C23" s="25">
        <v>-169596</v>
      </c>
      <c r="D23" s="26">
        <v>-85000</v>
      </c>
      <c r="E23" s="25">
        <f t="shared" si="2"/>
        <v>-85000</v>
      </c>
      <c r="F23" s="25">
        <f t="shared" si="2"/>
        <v>-85000</v>
      </c>
      <c r="G23" s="25">
        <f t="shared" si="2"/>
        <v>-85000</v>
      </c>
    </row>
    <row r="24" spans="1:7" s="37" customFormat="1" ht="21" customHeight="1" x14ac:dyDescent="0.3">
      <c r="A24" s="42">
        <v>17</v>
      </c>
      <c r="B24" s="14" t="s">
        <v>36</v>
      </c>
      <c r="C24" s="25">
        <v>-285349</v>
      </c>
      <c r="D24" s="26">
        <v>-143000</v>
      </c>
      <c r="E24" s="25">
        <f t="shared" si="2"/>
        <v>-143000</v>
      </c>
      <c r="F24" s="25">
        <f t="shared" si="2"/>
        <v>-143000</v>
      </c>
      <c r="G24" s="25">
        <f t="shared" si="2"/>
        <v>-143000</v>
      </c>
    </row>
    <row r="25" spans="1:7" s="37" customFormat="1" ht="21" customHeight="1" x14ac:dyDescent="0.3">
      <c r="A25" s="42">
        <v>18</v>
      </c>
      <c r="B25" s="14" t="s">
        <v>37</v>
      </c>
      <c r="C25" s="25">
        <v>-285349</v>
      </c>
      <c r="D25" s="26">
        <v>-143000</v>
      </c>
      <c r="E25" s="25">
        <f t="shared" si="2"/>
        <v>-143000</v>
      </c>
      <c r="F25" s="25">
        <f t="shared" si="2"/>
        <v>-143000</v>
      </c>
      <c r="G25" s="25">
        <f t="shared" si="2"/>
        <v>-143000</v>
      </c>
    </row>
    <row r="26" spans="1:7" s="37" customFormat="1" ht="21" customHeight="1" x14ac:dyDescent="0.3">
      <c r="A26" s="42">
        <v>19</v>
      </c>
      <c r="B26" s="14" t="s">
        <v>38</v>
      </c>
      <c r="C26" s="25">
        <v>-105157</v>
      </c>
      <c r="D26" s="26">
        <v>-147000</v>
      </c>
      <c r="E26" s="25">
        <f t="shared" si="2"/>
        <v>-147000</v>
      </c>
      <c r="F26" s="25">
        <f t="shared" si="2"/>
        <v>-147000</v>
      </c>
      <c r="G26" s="25">
        <f t="shared" si="2"/>
        <v>-147000</v>
      </c>
    </row>
    <row r="27" spans="1:7" ht="21" customHeight="1" thickBot="1" x14ac:dyDescent="0.35">
      <c r="A27" s="44"/>
      <c r="B27" s="16"/>
      <c r="C27" s="25"/>
      <c r="D27" s="27"/>
      <c r="E27" s="25"/>
      <c r="F27" s="25"/>
      <c r="G27" s="25"/>
    </row>
    <row r="28" spans="1:7" ht="30.75" customHeight="1" x14ac:dyDescent="0.3">
      <c r="A28" s="18" t="s">
        <v>17</v>
      </c>
      <c r="B28" s="18"/>
      <c r="C28" s="29"/>
      <c r="D28" s="26">
        <f>SUM(D6:D27)</f>
        <v>-5710947</v>
      </c>
      <c r="E28" s="25">
        <f>SUM(E6:E27)</f>
        <v>-6424687</v>
      </c>
      <c r="F28" s="25">
        <f>SUM(F6:F27)</f>
        <v>-6943437</v>
      </c>
      <c r="G28" s="25">
        <f>SUM(G6:G27)</f>
        <v>-6943437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11239-16&amp;Csag.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95" zoomScaleNormal="95" workbookViewId="0">
      <selection activeCell="A11" sqref="A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65" t="s">
        <v>18</v>
      </c>
      <c r="B2" s="66"/>
      <c r="C2" s="66"/>
      <c r="D2" s="66"/>
      <c r="E2" s="66"/>
      <c r="F2" s="66"/>
      <c r="G2" s="67"/>
    </row>
    <row r="3" spans="1:7" ht="31.7" customHeight="1" x14ac:dyDescent="0.25">
      <c r="A3" s="71" t="s">
        <v>7</v>
      </c>
      <c r="B3" s="72"/>
      <c r="C3" s="72"/>
      <c r="D3" s="72"/>
      <c r="E3" s="72"/>
      <c r="F3" s="72"/>
      <c r="G3" s="73"/>
    </row>
    <row r="4" spans="1:7" ht="25.15" customHeight="1" thickBot="1" x14ac:dyDescent="0.3">
      <c r="A4" s="3"/>
      <c r="B4" s="4"/>
      <c r="C4" s="4"/>
      <c r="D4" s="68" t="s">
        <v>22</v>
      </c>
      <c r="E4" s="69"/>
      <c r="F4" s="69"/>
      <c r="G4" s="70"/>
    </row>
    <row r="5" spans="1:7" ht="35.25" thickBot="1" x14ac:dyDescent="0.35">
      <c r="A5" s="5" t="s">
        <v>11</v>
      </c>
      <c r="B5" s="5" t="s">
        <v>0</v>
      </c>
      <c r="C5" s="6" t="s">
        <v>21</v>
      </c>
      <c r="D5" s="6" t="s">
        <v>1</v>
      </c>
      <c r="E5" s="6" t="s">
        <v>2</v>
      </c>
      <c r="F5" s="6" t="s">
        <v>19</v>
      </c>
      <c r="G5" s="6" t="s">
        <v>20</v>
      </c>
    </row>
    <row r="6" spans="1:7" s="37" customFormat="1" ht="51.75" x14ac:dyDescent="0.3">
      <c r="A6" s="45">
        <v>1</v>
      </c>
      <c r="B6" s="23" t="s">
        <v>75</v>
      </c>
      <c r="C6" s="39"/>
      <c r="D6" s="24">
        <v>-333000</v>
      </c>
      <c r="E6" s="34">
        <v>-333000</v>
      </c>
      <c r="F6" s="34">
        <v>-333000</v>
      </c>
      <c r="G6" s="34">
        <v>-333000</v>
      </c>
    </row>
    <row r="7" spans="1:7" s="37" customFormat="1" ht="51.75" x14ac:dyDescent="0.3">
      <c r="A7" s="45">
        <v>2</v>
      </c>
      <c r="B7" s="23" t="s">
        <v>76</v>
      </c>
      <c r="C7" s="39">
        <v>13672180</v>
      </c>
      <c r="D7" s="24">
        <v>460000</v>
      </c>
      <c r="E7" s="34">
        <v>460000</v>
      </c>
      <c r="F7" s="34">
        <v>460000</v>
      </c>
      <c r="G7" s="34">
        <v>460000</v>
      </c>
    </row>
    <row r="8" spans="1:7" s="37" customFormat="1" ht="17.25" x14ac:dyDescent="0.3">
      <c r="A8" s="45"/>
      <c r="B8" s="23"/>
      <c r="C8" s="39"/>
      <c r="D8" s="24"/>
      <c r="E8" s="34"/>
      <c r="F8" s="34"/>
      <c r="G8" s="34"/>
    </row>
    <row r="9" spans="1:7" s="37" customFormat="1" ht="17.25" x14ac:dyDescent="0.3">
      <c r="A9" s="45"/>
      <c r="B9" s="23"/>
      <c r="C9" s="39"/>
      <c r="D9" s="24"/>
      <c r="E9" s="34"/>
      <c r="F9" s="34"/>
      <c r="G9" s="34"/>
    </row>
    <row r="10" spans="1:7" s="37" customFormat="1" ht="17.25" x14ac:dyDescent="0.3">
      <c r="A10" s="45"/>
      <c r="B10" s="23"/>
      <c r="C10" s="39"/>
      <c r="D10" s="24"/>
      <c r="E10" s="34"/>
      <c r="F10" s="34"/>
      <c r="G10" s="34"/>
    </row>
    <row r="11" spans="1:7" s="37" customFormat="1" ht="21" customHeight="1" x14ac:dyDescent="0.3">
      <c r="A11" s="42"/>
      <c r="B11" s="30"/>
      <c r="C11" s="21"/>
      <c r="D11" s="26"/>
      <c r="E11" s="34"/>
      <c r="F11" s="34"/>
      <c r="G11" s="34"/>
    </row>
    <row r="12" spans="1:7" s="37" customFormat="1" ht="21" customHeight="1" x14ac:dyDescent="0.3">
      <c r="A12" s="14"/>
      <c r="B12" s="30"/>
      <c r="C12" s="21"/>
      <c r="D12" s="26"/>
      <c r="E12" s="34"/>
      <c r="F12" s="34"/>
      <c r="G12" s="34"/>
    </row>
    <row r="13" spans="1:7" ht="21" customHeight="1" x14ac:dyDescent="0.3">
      <c r="A13" s="14"/>
      <c r="B13" s="14"/>
      <c r="C13" s="21"/>
      <c r="D13" s="26"/>
      <c r="E13" s="34"/>
      <c r="F13" s="34"/>
      <c r="G13" s="34"/>
    </row>
    <row r="14" spans="1:7" ht="21" customHeight="1" x14ac:dyDescent="0.3">
      <c r="A14" s="21"/>
      <c r="B14" s="14"/>
      <c r="C14" s="21"/>
      <c r="D14" s="26"/>
      <c r="E14" s="34"/>
      <c r="F14" s="34"/>
      <c r="G14" s="34"/>
    </row>
    <row r="15" spans="1:7" ht="21" customHeight="1" x14ac:dyDescent="0.3">
      <c r="A15" s="14"/>
      <c r="B15" s="14"/>
      <c r="C15" s="21"/>
      <c r="D15" s="26"/>
      <c r="E15" s="34"/>
      <c r="F15" s="34"/>
      <c r="G15" s="34"/>
    </row>
    <row r="16" spans="1:7" ht="21" customHeight="1" thickBot="1" x14ac:dyDescent="0.35">
      <c r="A16" s="22"/>
      <c r="B16" s="16"/>
      <c r="C16" s="22"/>
      <c r="D16" s="27"/>
      <c r="E16" s="34"/>
      <c r="F16" s="34"/>
      <c r="G16" s="34"/>
    </row>
    <row r="17" spans="1:7" ht="20.100000000000001" customHeight="1" x14ac:dyDescent="0.3">
      <c r="A17" s="18"/>
      <c r="B17" s="18"/>
      <c r="C17" s="29"/>
      <c r="D17" s="28">
        <f>SUM(D6:D16)</f>
        <v>127000</v>
      </c>
      <c r="E17" s="29">
        <f>SUM(E6:E16)</f>
        <v>127000</v>
      </c>
      <c r="F17" s="29">
        <f>SUM(F6:F16)</f>
        <v>127000</v>
      </c>
      <c r="G17" s="29">
        <f>SUM(G6:G16)</f>
        <v>127000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11239-16&amp;Csag.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95" zoomScaleNormal="95" workbookViewId="0">
      <selection activeCell="A11" sqref="A11"/>
    </sheetView>
  </sheetViews>
  <sheetFormatPr defaultColWidth="8.5703125" defaultRowHeight="15" x14ac:dyDescent="0.25"/>
  <cols>
    <col min="1" max="1" width="8.5703125" style="37"/>
    <col min="2" max="2" width="34.5703125" style="37" customWidth="1"/>
    <col min="3" max="7" width="15" style="37" customWidth="1"/>
    <col min="8" max="16384" width="8.5703125" style="37"/>
  </cols>
  <sheetData>
    <row r="1" spans="1:7" ht="15.75" thickBot="1" x14ac:dyDescent="0.3"/>
    <row r="2" spans="1:7" ht="38.65" customHeight="1" thickBot="1" x14ac:dyDescent="0.3">
      <c r="A2" s="65" t="s">
        <v>18</v>
      </c>
      <c r="B2" s="66"/>
      <c r="C2" s="66"/>
      <c r="D2" s="66"/>
      <c r="E2" s="66"/>
      <c r="F2" s="66"/>
      <c r="G2" s="67"/>
    </row>
    <row r="3" spans="1:7" ht="31.7" customHeight="1" x14ac:dyDescent="0.25">
      <c r="A3" s="71" t="s">
        <v>72</v>
      </c>
      <c r="B3" s="72"/>
      <c r="C3" s="72"/>
      <c r="D3" s="72"/>
      <c r="E3" s="72"/>
      <c r="F3" s="72"/>
      <c r="G3" s="73"/>
    </row>
    <row r="4" spans="1:7" ht="25.15" customHeight="1" thickBot="1" x14ac:dyDescent="0.3">
      <c r="A4" s="3"/>
      <c r="B4" s="4"/>
      <c r="C4" s="4"/>
      <c r="D4" s="68" t="s">
        <v>22</v>
      </c>
      <c r="E4" s="69"/>
      <c r="F4" s="69"/>
      <c r="G4" s="70"/>
    </row>
    <row r="5" spans="1:7" ht="35.25" thickBot="1" x14ac:dyDescent="0.35">
      <c r="A5" s="5" t="s">
        <v>11</v>
      </c>
      <c r="B5" s="5" t="s">
        <v>0</v>
      </c>
      <c r="C5" s="6" t="s">
        <v>21</v>
      </c>
      <c r="D5" s="6" t="s">
        <v>1</v>
      </c>
      <c r="E5" s="6" t="s">
        <v>2</v>
      </c>
      <c r="F5" s="6" t="s">
        <v>19</v>
      </c>
      <c r="G5" s="6" t="s">
        <v>20</v>
      </c>
    </row>
    <row r="6" spans="1:7" ht="69" x14ac:dyDescent="0.3">
      <c r="A6" s="42">
        <v>1</v>
      </c>
      <c r="B6" s="30" t="s">
        <v>70</v>
      </c>
      <c r="C6" s="25">
        <v>1008300</v>
      </c>
      <c r="D6" s="26">
        <f>C6*2</f>
        <v>2016600</v>
      </c>
      <c r="E6" s="35">
        <v>2016600</v>
      </c>
      <c r="F6" s="35">
        <v>2016600</v>
      </c>
      <c r="G6" s="35">
        <v>2016600</v>
      </c>
    </row>
    <row r="7" spans="1:7" ht="69" x14ac:dyDescent="0.3">
      <c r="A7" s="45">
        <v>2</v>
      </c>
      <c r="B7" s="23" t="s">
        <v>74</v>
      </c>
      <c r="C7" s="39"/>
      <c r="D7" s="24">
        <v>-24321</v>
      </c>
      <c r="E7" s="34">
        <v>-24321</v>
      </c>
      <c r="F7" s="34">
        <v>-24321</v>
      </c>
      <c r="G7" s="34">
        <v>-24321</v>
      </c>
    </row>
    <row r="8" spans="1:7" ht="34.5" x14ac:dyDescent="0.3">
      <c r="A8" s="45">
        <v>3</v>
      </c>
      <c r="B8" s="23" t="s">
        <v>77</v>
      </c>
      <c r="C8" s="39"/>
      <c r="D8" s="24">
        <v>44300</v>
      </c>
      <c r="E8" s="34">
        <v>44300</v>
      </c>
      <c r="F8" s="34">
        <v>44300</v>
      </c>
      <c r="G8" s="34">
        <v>44300</v>
      </c>
    </row>
    <row r="9" spans="1:7" ht="21" customHeight="1" x14ac:dyDescent="0.3">
      <c r="A9" s="45">
        <v>4</v>
      </c>
      <c r="B9" s="14" t="s">
        <v>78</v>
      </c>
      <c r="C9" s="21"/>
      <c r="D9" s="26">
        <v>6006</v>
      </c>
      <c r="E9" s="35">
        <v>6006</v>
      </c>
      <c r="F9" s="35">
        <v>6006</v>
      </c>
      <c r="G9" s="35">
        <v>6006</v>
      </c>
    </row>
    <row r="10" spans="1:7" ht="51.75" x14ac:dyDescent="0.3">
      <c r="A10" s="45">
        <v>5</v>
      </c>
      <c r="B10" s="30" t="s">
        <v>80</v>
      </c>
      <c r="C10" s="21"/>
      <c r="D10" s="26">
        <v>-1275000</v>
      </c>
      <c r="E10" s="35">
        <v>-1275000</v>
      </c>
      <c r="F10" s="35">
        <v>-1275000</v>
      </c>
      <c r="G10" s="35">
        <v>-1275000</v>
      </c>
    </row>
    <row r="11" spans="1:7" ht="51.75" x14ac:dyDescent="0.3">
      <c r="A11" s="45">
        <v>6</v>
      </c>
      <c r="B11" s="30" t="s">
        <v>81</v>
      </c>
      <c r="C11" s="21"/>
      <c r="D11" s="26">
        <v>-170000</v>
      </c>
      <c r="E11" s="35">
        <v>-170000</v>
      </c>
      <c r="F11" s="35">
        <v>-170000</v>
      </c>
      <c r="G11" s="35">
        <v>-170000</v>
      </c>
    </row>
    <row r="12" spans="1:7" ht="21" customHeight="1" thickBot="1" x14ac:dyDescent="0.35">
      <c r="A12" s="22"/>
      <c r="B12" s="16"/>
      <c r="C12" s="22"/>
      <c r="D12" s="27"/>
      <c r="E12" s="34"/>
      <c r="F12" s="34"/>
      <c r="G12" s="34"/>
    </row>
    <row r="13" spans="1:7" ht="20.100000000000001" customHeight="1" x14ac:dyDescent="0.3">
      <c r="A13" s="74" t="s">
        <v>71</v>
      </c>
      <c r="B13" s="75"/>
      <c r="C13" s="29"/>
      <c r="D13" s="28">
        <f>SUM(D6:D12)</f>
        <v>597585</v>
      </c>
      <c r="E13" s="29">
        <f>SUM(E6:E12)</f>
        <v>597585</v>
      </c>
      <c r="F13" s="29">
        <f>SUM(F6:F12)</f>
        <v>597585</v>
      </c>
      <c r="G13" s="29">
        <f>SUM(G6:G12)</f>
        <v>597585</v>
      </c>
    </row>
  </sheetData>
  <mergeCells count="4">
    <mergeCell ref="A2:G2"/>
    <mergeCell ref="A3:G3"/>
    <mergeCell ref="D4:G4"/>
    <mergeCell ref="A13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11239-16&amp;Csag.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14</SortOrder>
    <MeetingStartDate xmlns="d08b57ff-b9b7-4581-975d-98f87b579a51">2016-06-14T12:00:00+00:00</MeetingStartDate>
    <EnclosureFileNumber xmlns="d08b57ff-b9b7-4581-975d-98f87b579a51">11239/16</EnclosureFileNumber>
    <AgendaId xmlns="d08b57ff-b9b7-4581-975d-98f87b579a51">5488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2073145</FusionId>
    <AgendaAccessLevelName xmlns="d08b57ff-b9b7-4581-975d-98f87b579a51">Åben</AgendaAccessLevelName>
    <UNC xmlns="d08b57ff-b9b7-4581-975d-98f87b579a51">1869532</UNC>
    <MeetingTitle xmlns="d08b57ff-b9b7-4581-975d-98f87b579a51">14-06-2016</MeetingTitle>
    <MeetingDateAndTime xmlns="d08b57ff-b9b7-4581-975d-98f87b579a51">14-06-2016 fra 14:00 - 16:00</MeetingDateAndTime>
    <MeetingEndDate xmlns="d08b57ff-b9b7-4581-975d-98f87b579a51">2016-06-14T14:00:00+00:00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A09FD8-B71A-4234-905E-167DD79BE210}"/>
</file>

<file path=customXml/itemProps2.xml><?xml version="1.0" encoding="utf-8"?>
<ds:datastoreItem xmlns:ds="http://schemas.openxmlformats.org/officeDocument/2006/customXml" ds:itemID="{F66769C3-2F86-4C8D-94F4-A12BD67F10EB}"/>
</file>

<file path=customXml/itemProps3.xml><?xml version="1.0" encoding="utf-8"?>
<ds:datastoreItem xmlns:ds="http://schemas.openxmlformats.org/officeDocument/2006/customXml" ds:itemID="{F5B4E13F-D5C7-42F6-8E95-8AC940FAF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Flytning mellem udvalg</vt:lpstr>
      <vt:lpstr>Ark1</vt:lpstr>
      <vt:lpstr>'Demografi ændr.'!Udskriftstitler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UBU-14-06-2016 - Bilag 423.14 Budgettilretninger 2017 - 2020 - Udvalg for Børn og Undervisning</dc:title>
  <dc:creator>Flemming Karlsen</dc:creator>
  <cp:lastModifiedBy>Jette Poulsen</cp:lastModifiedBy>
  <cp:lastPrinted>2016-06-14T07:58:31Z</cp:lastPrinted>
  <dcterms:created xsi:type="dcterms:W3CDTF">2014-01-22T10:50:38Z</dcterms:created>
  <dcterms:modified xsi:type="dcterms:W3CDTF">2016-06-14T07:58:35Z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